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240" windowHeight="109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4" i="1" l="1"/>
  <c r="H40" i="1"/>
  <c r="G40" i="1" l="1"/>
  <c r="G44" i="1"/>
  <c r="H20" i="1"/>
  <c r="H19" i="1" l="1"/>
  <c r="H16" i="1" s="1"/>
  <c r="H15" i="1" s="1"/>
  <c r="H64" i="1" s="1"/>
  <c r="G17" i="1" l="1"/>
  <c r="G20" i="1" l="1"/>
  <c r="G19" i="1" s="1"/>
  <c r="G16" i="1" s="1"/>
  <c r="G15" i="1" l="1"/>
  <c r="H9" i="1" l="1"/>
  <c r="G30" i="1" l="1"/>
  <c r="G32" i="1" s="1"/>
  <c r="H30" i="1"/>
  <c r="H31" i="1" s="1"/>
  <c r="J9" i="1"/>
  <c r="H32" i="1" l="1"/>
  <c r="J66" i="1"/>
  <c r="K66" i="1" s="1"/>
  <c r="J65" i="1"/>
  <c r="K65" i="1" s="1"/>
  <c r="J64" i="1"/>
  <c r="K64" i="1" s="1"/>
  <c r="J63" i="1"/>
  <c r="J62" i="1"/>
  <c r="L62" i="1" s="1"/>
  <c r="J61" i="1"/>
  <c r="L61" i="1" s="1"/>
  <c r="J60" i="1"/>
  <c r="L60" i="1" s="1"/>
  <c r="J59" i="1"/>
  <c r="L59" i="1" s="1"/>
  <c r="J58" i="1"/>
  <c r="L58" i="1" s="1"/>
  <c r="J57" i="1"/>
  <c r="L57" i="1" s="1"/>
  <c r="J56" i="1"/>
  <c r="K56" i="1" s="1"/>
  <c r="J55" i="1"/>
  <c r="K55" i="1" s="1"/>
  <c r="J54" i="1"/>
  <c r="K54" i="1" s="1"/>
  <c r="J53" i="1"/>
  <c r="K53" i="1" s="1"/>
  <c r="J52" i="1"/>
  <c r="K52" i="1" s="1"/>
  <c r="J51" i="1"/>
  <c r="K51" i="1" s="1"/>
  <c r="J50" i="1"/>
  <c r="K50" i="1" s="1"/>
  <c r="J49" i="1"/>
  <c r="K49" i="1" s="1"/>
  <c r="J48" i="1"/>
  <c r="K48" i="1" s="1"/>
  <c r="J47" i="1"/>
  <c r="K47" i="1" s="1"/>
  <c r="J46" i="1"/>
  <c r="K46" i="1" s="1"/>
  <c r="J45" i="1"/>
  <c r="K45" i="1" s="1"/>
  <c r="J43" i="1"/>
  <c r="K43" i="1" s="1"/>
  <c r="J42" i="1"/>
  <c r="K42" i="1" s="1"/>
  <c r="J41" i="1"/>
  <c r="K41" i="1" s="1"/>
  <c r="J40" i="1"/>
  <c r="K40" i="1" s="1"/>
  <c r="J39" i="1"/>
  <c r="K39" i="1" s="1"/>
  <c r="J37" i="1"/>
  <c r="K37" i="1" s="1"/>
  <c r="J36" i="1"/>
  <c r="K36" i="1" s="1"/>
  <c r="J35" i="1"/>
  <c r="J34" i="1"/>
  <c r="K34" i="1" s="1"/>
  <c r="J33" i="1"/>
  <c r="K33" i="1" s="1"/>
  <c r="J29" i="1"/>
  <c r="K29" i="1" s="1"/>
  <c r="J28" i="1"/>
  <c r="K28" i="1" s="1"/>
  <c r="J27" i="1"/>
  <c r="K27" i="1" s="1"/>
  <c r="J26" i="1"/>
  <c r="L26" i="1" s="1"/>
  <c r="J25" i="1"/>
  <c r="K25" i="1" s="1"/>
  <c r="J24" i="1"/>
  <c r="K24" i="1" s="1"/>
  <c r="J23" i="1"/>
  <c r="K23" i="1" s="1"/>
  <c r="J22" i="1"/>
  <c r="K22" i="1" s="1"/>
  <c r="M22" i="1" s="1"/>
  <c r="J21" i="1"/>
  <c r="L21" i="1" s="1"/>
  <c r="J20" i="1"/>
  <c r="K20" i="1" s="1"/>
  <c r="M20" i="1" s="1"/>
  <c r="J19" i="1"/>
  <c r="L19" i="1" s="1"/>
  <c r="J18" i="1"/>
  <c r="K18" i="1" s="1"/>
  <c r="M18" i="1" s="1"/>
  <c r="J17" i="1"/>
  <c r="L17" i="1" s="1"/>
  <c r="J16" i="1"/>
  <c r="L16" i="1" s="1"/>
  <c r="J14" i="1"/>
  <c r="K14" i="1" s="1"/>
  <c r="J13" i="1"/>
  <c r="K13" i="1" s="1"/>
  <c r="J12" i="1"/>
  <c r="K12" i="1" s="1"/>
  <c r="J11" i="1"/>
  <c r="K11" i="1" s="1"/>
  <c r="J10" i="1"/>
  <c r="L10" i="1" s="1"/>
  <c r="I62" i="1"/>
  <c r="I61" i="1"/>
  <c r="I60" i="1"/>
  <c r="I59" i="1"/>
  <c r="I58" i="1"/>
  <c r="I57" i="1"/>
  <c r="I31" i="1"/>
  <c r="I26" i="1"/>
  <c r="I22" i="1"/>
  <c r="I21" i="1"/>
  <c r="I20" i="1"/>
  <c r="I19" i="1"/>
  <c r="I18" i="1"/>
  <c r="I17" i="1"/>
  <c r="I16" i="1"/>
  <c r="I10" i="1"/>
  <c r="J15" i="1"/>
  <c r="H38" i="1" l="1"/>
  <c r="J38" i="1" s="1"/>
  <c r="K38" i="1" s="1"/>
  <c r="H44" i="1"/>
  <c r="J44" i="1" s="1"/>
  <c r="K44" i="1" s="1"/>
  <c r="J31" i="1"/>
  <c r="L31" i="1" s="1"/>
  <c r="M58" i="1"/>
  <c r="M57" i="1"/>
  <c r="L9" i="1"/>
  <c r="K9" i="1"/>
  <c r="M9" i="1" s="1"/>
  <c r="K10" i="1"/>
  <c r="M10" i="1" s="1"/>
  <c r="I9" i="1"/>
  <c r="K19" i="1"/>
  <c r="M19" i="1" s="1"/>
  <c r="K26" i="1"/>
  <c r="M26" i="1" s="1"/>
  <c r="L22" i="1"/>
  <c r="K35" i="1"/>
  <c r="K17" i="1"/>
  <c r="M17" i="1" s="1"/>
  <c r="L15" i="1"/>
  <c r="K15" i="1"/>
  <c r="M15" i="1" s="1"/>
  <c r="I15" i="1"/>
  <c r="K16" i="1"/>
  <c r="M16" i="1" s="1"/>
  <c r="K59" i="1"/>
  <c r="M59" i="1" s="1"/>
  <c r="K61" i="1"/>
  <c r="M61" i="1" s="1"/>
  <c r="K62" i="1"/>
  <c r="M62" i="1" s="1"/>
  <c r="K63" i="1"/>
  <c r="K60" i="1"/>
  <c r="M60" i="1" s="1"/>
  <c r="K21" i="1"/>
  <c r="M21" i="1" s="1"/>
  <c r="L20" i="1"/>
  <c r="K31" i="1" l="1"/>
  <c r="M31" i="1" s="1"/>
  <c r="J32" i="1"/>
  <c r="J30" i="1"/>
  <c r="I30" i="1"/>
  <c r="L30" i="1" l="1"/>
  <c r="K30" i="1"/>
  <c r="M30" i="1" s="1"/>
  <c r="K32" i="1"/>
  <c r="M32" i="1" s="1"/>
  <c r="L32" i="1"/>
  <c r="I32" i="1"/>
</calcChain>
</file>

<file path=xl/sharedStrings.xml><?xml version="1.0" encoding="utf-8"?>
<sst xmlns="http://schemas.openxmlformats.org/spreadsheetml/2006/main" count="108" uniqueCount="102">
  <si>
    <t>- mii lei -</t>
  </si>
  <si>
    <t>INDICATORI</t>
  </si>
  <si>
    <t>Nr. rd.</t>
  </si>
  <si>
    <t>%</t>
  </si>
  <si>
    <t>9=7/5</t>
  </si>
  <si>
    <t>10=8/7</t>
  </si>
  <si>
    <t>6=5/4</t>
  </si>
  <si>
    <t>I.</t>
  </si>
  <si>
    <t>VENITURI TOTALE (Rd.1=Rd.2+Rd.5+Rd.6)</t>
  </si>
  <si>
    <t>a)</t>
  </si>
  <si>
    <t>subvenţii, cf. prevederilor legale în vigoare</t>
  </si>
  <si>
    <t>b)</t>
  </si>
  <si>
    <t>transferuri, cf. prevederilor legale în vigoare</t>
  </si>
  <si>
    <t>Venituri financiare</t>
  </si>
  <si>
    <t>Venituri extraordinare</t>
  </si>
  <si>
    <t>II</t>
  </si>
  <si>
    <t>CHELTUIELI TOTALE (Rd.7=Rd.8+Rd.20+Rd.21)</t>
  </si>
  <si>
    <t>Cheltuieli de exploatare, din care:</t>
  </si>
  <si>
    <t>A.</t>
  </si>
  <si>
    <t>cheltuieli cu bunuri şi servicii</t>
  </si>
  <si>
    <t>B.</t>
  </si>
  <si>
    <t>cheltuieli cu impozite, taxe şi vărsăminte asimilate</t>
  </si>
  <si>
    <t>C.</t>
  </si>
  <si>
    <t>cheltuieli cu personalul, din care:</t>
  </si>
  <si>
    <t>C0</t>
  </si>
  <si>
    <t>Cheltuieli de natură salarială (Rd.13+Rd.14)</t>
  </si>
  <si>
    <t>C1</t>
  </si>
  <si>
    <t>ch. cu salariile</t>
  </si>
  <si>
    <t>C2</t>
  </si>
  <si>
    <t>bonusuri</t>
  </si>
  <si>
    <t>C3</t>
  </si>
  <si>
    <t>alte cheltuieli cu personalul, din care:</t>
  </si>
  <si>
    <t>cheltuieli cu plăţi compensatorii aferente disponibilizărilor de personal</t>
  </si>
  <si>
    <t>C4</t>
  </si>
  <si>
    <t>Cheltuieli aferente contractului de mandat şi a altor organe de conducere şi control, comisii şi comitete</t>
  </si>
  <si>
    <t>C5</t>
  </si>
  <si>
    <t>Cheltuieli cu contribuţiile datorate de angajator</t>
  </si>
  <si>
    <t>D.</t>
  </si>
  <si>
    <t>alte cheltuieli de exploatare</t>
  </si>
  <si>
    <t>Cheltuieli financiare</t>
  </si>
  <si>
    <t>Cheltuieli extraordinare</t>
  </si>
  <si>
    <t>III</t>
  </si>
  <si>
    <t>REZULTATUL BRUT (profit/pierdere)</t>
  </si>
  <si>
    <t>IV</t>
  </si>
  <si>
    <t>IMPOZIT PE PROFIT</t>
  </si>
  <si>
    <t>V</t>
  </si>
  <si>
    <t>PROFITUL CONTABIL RĂMAS DUPĂ DEDUCEREA IMPOZITULUI PE PROFIT, din care:</t>
  </si>
  <si>
    <t>Rezerve legale</t>
  </si>
  <si>
    <t>Alte rezerve reprezentând facilităţi fiscale prevăzute de lege</t>
  </si>
  <si>
    <t>Acoperirea pierderilor contabile din anii precedenţi</t>
  </si>
  <si>
    <t>Constituirea surselor proprii de finanţare pentru proiectele cofinanţate din împrumuturi externe, precum şi pentru constituirea surselor necesare rambursării ratelor de capital, plăţii dobânzilor, comisioanelor şi altor costuri aferente acestor împrumuturi</t>
  </si>
  <si>
    <t>Alte repartizări prevăzute de lege</t>
  </si>
  <si>
    <t>Profitul contabil rămas după deducerea sumelor de la Rd. 25, 26, 27, 28, 29</t>
  </si>
  <si>
    <t>Participarea salariaţilor la profit în limita a 10% din profitul net, dar nu mai mult de nivelul unui salariu de bază mediu lunar realizat la nivelul operatorului economic în exerciţiul financiar de referinţă</t>
  </si>
  <si>
    <t>Minimim 50% vărsăminte la bugetul de stat sau local în cazul regiilor autonome, ori dividende cuvenite acţionarilor, în cazul societăţilor/companiilor naţionale şi societăţilor cu capital integral sau majoritar de stat, din care:</t>
  </si>
  <si>
    <t>    - dividende cuvenite bugetului de stat</t>
  </si>
  <si>
    <t>    - dividende cuvenite bugetului local</t>
  </si>
  <si>
    <t>33a</t>
  </si>
  <si>
    <t>c)</t>
  </si>
  <si>
    <t>    - dividende cuvenite altor acţionari</t>
  </si>
  <si>
    <t>Profitul nerepartizat pe destinaţiile prevăzute la Rd.31 - Rd.32 se repartizează la alte rezerve şi constituie sursă proprie de finanţare</t>
  </si>
  <si>
    <t>VI</t>
  </si>
  <si>
    <t>VENITURI DIN FONDURI EUROPENE</t>
  </si>
  <si>
    <t>VII</t>
  </si>
  <si>
    <t>CHELTUIELI ELIGIBILE DIN FONDURI EUROPENE, din care:</t>
  </si>
  <si>
    <t>cheltuieli materiale</t>
  </si>
  <si>
    <t>cheltuieli cu salariile</t>
  </si>
  <si>
    <t>cheltuieli privind prestările de servicii</t>
  </si>
  <si>
    <t>d)</t>
  </si>
  <si>
    <t>cheltuieli cu reclama şi publicitate</t>
  </si>
  <si>
    <t>e)</t>
  </si>
  <si>
    <t>alte cheltuieli</t>
  </si>
  <si>
    <t>VIII</t>
  </si>
  <si>
    <t>SURSE DE FINANŢARE A INVESTIŢIILOR, din care:</t>
  </si>
  <si>
    <t>Alocaţii de la buget</t>
  </si>
  <si>
    <t>alocaţii bugetare aferente plăţii angajamentelor din anii anteriori</t>
  </si>
  <si>
    <t>IX</t>
  </si>
  <si>
    <t>CHELTUIELI PENTRU INVESTIŢII</t>
  </si>
  <si>
    <t>X</t>
  </si>
  <si>
    <t>DATE DE FUNDAMENTARE</t>
  </si>
  <si>
    <t>Nr. de personal prognozat la finele anului</t>
  </si>
  <si>
    <t>Nr. mediu de salariaţi total</t>
  </si>
  <si>
    <t>Câştigul mediu lunar pe salariat (lei/persoană) determinat pe baza cheltuielilor de natură salarială *)</t>
  </si>
  <si>
    <t>Câştigul mediu lunar pe salariat (lei/persoană) determinat pe baza cheltuielilor de natură salarială recalculat cf. Legii anuale a bugetului de stat **)</t>
  </si>
  <si>
    <t>Productivitatea muncii în unităţi valorice pe total personal mediu (mii lei/persoană) (Rd.2/Rd.49)</t>
  </si>
  <si>
    <t>Productivitatea muncii în unităţi valorice pe total personal mediu recalculată cf. Legii anuale a bugetului de stat</t>
  </si>
  <si>
    <t>Productivitatea muncii în unităţi fizice pe total personal mediu (cantitate produse finite /persoană)</t>
  </si>
  <si>
    <t>Cheltuieli totale la 1000 lei venituri totale (Rd.7/Rd.1) x1000</t>
  </si>
  <si>
    <t>Plăţi restante</t>
  </si>
  <si>
    <t>Creanţe restante</t>
  </si>
  <si>
    <r>
      <t>Venituri totale din exploare, din care</t>
    </r>
    <r>
      <rPr>
        <sz val="11"/>
        <color theme="1"/>
        <rFont val="Times New Roman"/>
        <family val="1"/>
      </rPr>
      <t>:</t>
    </r>
  </si>
  <si>
    <t xml:space="preserve">*) Rd.50 = Rd. 154 din Anexa de fundamentare nr.2
 **) Rd.51 = Rd. 155 din Anexa de fundamentare nr.2
</t>
  </si>
  <si>
    <t xml:space="preserve">CONDUCĂTORUL UNITĂŢII,                            </t>
  </si>
  <si>
    <t xml:space="preserve">            Daniela Achim</t>
  </si>
  <si>
    <t xml:space="preserve">S.C. Administrația Domeniului Public Sântandrei S.R.L
CUI 36749130                                                      
</t>
  </si>
  <si>
    <t xml:space="preserve">                                                                                                                                       </t>
  </si>
  <si>
    <t>Anexa 1 An 2025</t>
  </si>
  <si>
    <t xml:space="preserve"> BUGET VENITURI ŞI CHELTUIELI
pe anul 2025
</t>
  </si>
  <si>
    <t>Realizat/ Preliminat an precedent 2024</t>
  </si>
  <si>
    <t>Propuneri an curent 2025</t>
  </si>
  <si>
    <t>Estimări an 2026</t>
  </si>
  <si>
    <t>Estimări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</si>
</sst>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1" fontId="2" fillId="0" borderId="1" xfId="0" applyNumberFormat="1" applyFont="1" applyBorder="1" applyAlignment="1">
      <alignment horizontal="center" vertical="center" wrapText="1"/>
    </xf>
    <xf numFmtId="1" fontId="2" fillId="0" borderId="4" xfId="0" applyNumberFormat="1" applyFont="1" applyBorder="1" applyAlignment="1">
      <alignment horizontal="center" vertical="center" wrapText="1"/>
    </xf>
    <xf numFmtId="1" fontId="0" fillId="0" borderId="0" xfId="0" applyNumberFormat="1" applyFont="1"/>
    <xf numFmtId="0" fontId="3" fillId="0" borderId="0" xfId="0" applyFont="1"/>
    <xf numFmtId="4" fontId="0" fillId="0" borderId="0" xfId="0" applyNumberFormat="1" applyFont="1"/>
    <xf numFmtId="4" fontId="0" fillId="0" borderId="0" xfId="0" applyNumberFormat="1" applyFont="1" applyAlignment="1">
      <alignment wrapText="1"/>
    </xf>
    <xf numFmtId="4" fontId="2" fillId="0" borderId="1" xfId="0" applyNumberFormat="1" applyFont="1" applyBorder="1" applyAlignment="1">
      <alignment horizontal="center" vertical="center" wrapText="1"/>
    </xf>
    <xf numFmtId="4" fontId="2" fillId="0" borderId="9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4" fontId="1" fillId="3" borderId="4" xfId="0" applyNumberFormat="1" applyFont="1" applyFill="1" applyBorder="1" applyAlignment="1">
      <alignment vertical="center" wrapText="1"/>
    </xf>
    <xf numFmtId="4" fontId="1" fillId="0" borderId="4" xfId="0" applyNumberFormat="1" applyFont="1" applyFill="1" applyBorder="1" applyAlignment="1">
      <alignment vertical="center" wrapText="1"/>
    </xf>
    <xf numFmtId="4" fontId="1" fillId="2" borderId="4" xfId="0" applyNumberFormat="1" applyFont="1" applyFill="1" applyBorder="1" applyAlignment="1">
      <alignment vertical="center" wrapText="1"/>
    </xf>
    <xf numFmtId="4" fontId="1" fillId="4" borderId="4" xfId="0" applyNumberFormat="1" applyFont="1" applyFill="1" applyBorder="1" applyAlignment="1">
      <alignment vertical="center" wrapText="1"/>
    </xf>
    <xf numFmtId="1" fontId="1" fillId="3" borderId="4" xfId="0" applyNumberFormat="1" applyFont="1" applyFill="1" applyBorder="1" applyAlignment="1">
      <alignment horizontal="center" vertical="center" wrapText="1"/>
    </xf>
    <xf numFmtId="1" fontId="1" fillId="0" borderId="4" xfId="0" applyNumberFormat="1" applyFont="1" applyFill="1" applyBorder="1" applyAlignment="1">
      <alignment horizontal="center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center" wrapText="1"/>
    </xf>
    <xf numFmtId="0" fontId="2" fillId="0" borderId="10" xfId="0" applyFont="1" applyFill="1" applyBorder="1" applyAlignment="1">
      <alignment vertical="center" wrapText="1"/>
    </xf>
    <xf numFmtId="0" fontId="2" fillId="0" borderId="11" xfId="0" applyFont="1" applyFill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3" borderId="10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vertical="center" wrapText="1"/>
    </xf>
    <xf numFmtId="4" fontId="3" fillId="0" borderId="0" xfId="0" applyNumberFormat="1" applyFont="1" applyAlignment="1">
      <alignment horizontal="center"/>
    </xf>
    <xf numFmtId="4" fontId="0" fillId="0" borderId="0" xfId="0" applyNumberFormat="1" applyFont="1" applyAlignment="1">
      <alignment horizontal="center"/>
    </xf>
    <xf numFmtId="0" fontId="3" fillId="0" borderId="0" xfId="0" applyFont="1" applyAlignment="1">
      <alignment horizontal="lef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" fontId="2" fillId="0" borderId="9" xfId="0" applyNumberFormat="1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wrapText="1"/>
    </xf>
    <xf numFmtId="4" fontId="2" fillId="0" borderId="9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10" xfId="0" applyNumberFormat="1" applyFont="1" applyBorder="1" applyAlignment="1">
      <alignment horizontal="center" vertical="center" wrapText="1"/>
    </xf>
    <xf numFmtId="4" fontId="2" fillId="0" borderId="1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0"/>
  <sheetViews>
    <sheetView tabSelected="1" zoomScaleNormal="100" workbookViewId="0">
      <pane ySplit="7" topLeftCell="A23" activePane="bottomLeft" state="frozen"/>
      <selection pane="bottomLeft" activeCell="H22" sqref="H22"/>
    </sheetView>
  </sheetViews>
  <sheetFormatPr defaultRowHeight="15" x14ac:dyDescent="0.25"/>
  <cols>
    <col min="1" max="2" width="9.140625" style="1"/>
    <col min="3" max="3" width="9.140625" style="1" customWidth="1"/>
    <col min="4" max="4" width="6.5703125" style="1" customWidth="1"/>
    <col min="5" max="5" width="24.42578125" style="1" customWidth="1"/>
    <col min="6" max="6" width="9.140625" style="13" customWidth="1"/>
    <col min="7" max="7" width="13.42578125" style="15" customWidth="1"/>
    <col min="8" max="8" width="11.7109375" style="15" customWidth="1"/>
    <col min="9" max="9" width="11.5703125" style="16" customWidth="1"/>
    <col min="10" max="10" width="8.7109375" style="15" customWidth="1"/>
    <col min="11" max="11" width="11.5703125" style="15" customWidth="1"/>
    <col min="12" max="12" width="9.140625" style="15"/>
    <col min="13" max="13" width="17.42578125" style="15" customWidth="1"/>
    <col min="14" max="16384" width="9.140625" style="1"/>
  </cols>
  <sheetData>
    <row r="1" spans="1:13" ht="31.5" customHeight="1" x14ac:dyDescent="0.25">
      <c r="A1" s="28" t="s">
        <v>94</v>
      </c>
      <c r="B1" s="28"/>
      <c r="C1" s="28"/>
      <c r="D1" s="28"/>
      <c r="E1" s="28"/>
      <c r="F1" s="28"/>
      <c r="K1" s="48" t="s">
        <v>96</v>
      </c>
      <c r="L1" s="49"/>
      <c r="M1" s="49"/>
    </row>
    <row r="3" spans="1:13" ht="52.5" customHeight="1" x14ac:dyDescent="0.25">
      <c r="B3" s="1" t="s">
        <v>95</v>
      </c>
      <c r="C3" s="29" t="s">
        <v>97</v>
      </c>
      <c r="D3" s="29"/>
      <c r="E3" s="29"/>
      <c r="F3" s="29"/>
      <c r="G3" s="29"/>
      <c r="H3" s="29"/>
      <c r="I3" s="29"/>
      <c r="J3" s="29"/>
    </row>
    <row r="5" spans="1:13" ht="15.75" thickBot="1" x14ac:dyDescent="0.3">
      <c r="A5" s="68"/>
      <c r="B5" s="68"/>
      <c r="C5" s="68"/>
      <c r="D5" s="43"/>
      <c r="E5" s="43"/>
      <c r="F5" s="11"/>
      <c r="G5" s="17"/>
      <c r="H5" s="17"/>
      <c r="I5" s="17"/>
      <c r="J5" s="17"/>
      <c r="K5" s="17"/>
      <c r="L5" s="51" t="s">
        <v>0</v>
      </c>
      <c r="M5" s="51"/>
    </row>
    <row r="6" spans="1:13" ht="62.25" customHeight="1" thickBot="1" x14ac:dyDescent="0.3">
      <c r="A6" s="52"/>
      <c r="B6" s="53"/>
      <c r="C6" s="54"/>
      <c r="D6" s="58" t="s">
        <v>1</v>
      </c>
      <c r="E6" s="59"/>
      <c r="F6" s="62" t="s">
        <v>2</v>
      </c>
      <c r="G6" s="64" t="s">
        <v>98</v>
      </c>
      <c r="H6" s="64" t="s">
        <v>99</v>
      </c>
      <c r="I6" s="18" t="s">
        <v>3</v>
      </c>
      <c r="J6" s="64" t="s">
        <v>100</v>
      </c>
      <c r="K6" s="64" t="s">
        <v>101</v>
      </c>
      <c r="L6" s="66" t="s">
        <v>3</v>
      </c>
      <c r="M6" s="67"/>
    </row>
    <row r="7" spans="1:13" ht="15.75" thickBot="1" x14ac:dyDescent="0.3">
      <c r="A7" s="55"/>
      <c r="B7" s="56"/>
      <c r="C7" s="57"/>
      <c r="D7" s="60"/>
      <c r="E7" s="61"/>
      <c r="F7" s="63"/>
      <c r="G7" s="65"/>
      <c r="H7" s="65"/>
      <c r="I7" s="19"/>
      <c r="J7" s="65"/>
      <c r="K7" s="65"/>
      <c r="L7" s="20" t="s">
        <v>4</v>
      </c>
      <c r="M7" s="20" t="s">
        <v>5</v>
      </c>
    </row>
    <row r="8" spans="1:13" ht="15.75" thickBot="1" x14ac:dyDescent="0.3">
      <c r="A8" s="2">
        <v>0</v>
      </c>
      <c r="B8" s="44">
        <v>1</v>
      </c>
      <c r="C8" s="45"/>
      <c r="D8" s="44">
        <v>2</v>
      </c>
      <c r="E8" s="45"/>
      <c r="F8" s="12">
        <v>3</v>
      </c>
      <c r="G8" s="20">
        <v>4</v>
      </c>
      <c r="H8" s="20">
        <v>5</v>
      </c>
      <c r="I8" s="20" t="s">
        <v>6</v>
      </c>
      <c r="J8" s="20">
        <v>7</v>
      </c>
      <c r="K8" s="20">
        <v>8</v>
      </c>
      <c r="L8" s="20">
        <v>9</v>
      </c>
      <c r="M8" s="20">
        <v>10</v>
      </c>
    </row>
    <row r="9" spans="1:13" ht="63" customHeight="1" thickBot="1" x14ac:dyDescent="0.3">
      <c r="A9" s="3" t="s">
        <v>7</v>
      </c>
      <c r="B9" s="4"/>
      <c r="C9" s="4"/>
      <c r="D9" s="46" t="s">
        <v>8</v>
      </c>
      <c r="E9" s="47"/>
      <c r="F9" s="25">
        <v>1</v>
      </c>
      <c r="G9" s="21">
        <v>745</v>
      </c>
      <c r="H9" s="21">
        <f>H10+H13+H14</f>
        <v>745</v>
      </c>
      <c r="I9" s="21">
        <f>H9/G9</f>
        <v>1</v>
      </c>
      <c r="J9" s="21">
        <f>H9*1.05</f>
        <v>782.25</v>
      </c>
      <c r="K9" s="21">
        <f>J9*1.05</f>
        <v>821.36250000000007</v>
      </c>
      <c r="L9" s="21">
        <f>J9/H9</f>
        <v>1.05</v>
      </c>
      <c r="M9" s="21">
        <f>K9/J9</f>
        <v>1.05</v>
      </c>
    </row>
    <row r="10" spans="1:13" ht="31.5" customHeight="1" thickBot="1" x14ac:dyDescent="0.3">
      <c r="A10" s="32"/>
      <c r="B10" s="5">
        <v>1</v>
      </c>
      <c r="C10" s="6"/>
      <c r="D10" s="30" t="s">
        <v>90</v>
      </c>
      <c r="E10" s="31"/>
      <c r="F10" s="26">
        <v>2</v>
      </c>
      <c r="G10" s="22">
        <v>745</v>
      </c>
      <c r="H10" s="22">
        <v>745</v>
      </c>
      <c r="I10" s="22">
        <f>H10/G10</f>
        <v>1</v>
      </c>
      <c r="J10" s="22">
        <f>H10*1.05</f>
        <v>782.25</v>
      </c>
      <c r="K10" s="22">
        <f t="shared" ref="K10:K66" si="0">J10*1.05</f>
        <v>821.36250000000007</v>
      </c>
      <c r="L10" s="22">
        <f t="shared" ref="L10:L62" si="1">J10/H10</f>
        <v>1.05</v>
      </c>
      <c r="M10" s="22">
        <f t="shared" ref="M10:M62" si="2">K10/J10</f>
        <v>1.05</v>
      </c>
    </row>
    <row r="11" spans="1:13" ht="43.5" thickBot="1" x14ac:dyDescent="0.3">
      <c r="A11" s="33"/>
      <c r="B11" s="6"/>
      <c r="C11" s="6"/>
      <c r="D11" s="7" t="s">
        <v>9</v>
      </c>
      <c r="E11" s="7" t="s">
        <v>10</v>
      </c>
      <c r="F11" s="26">
        <v>3</v>
      </c>
      <c r="G11" s="22">
        <v>0</v>
      </c>
      <c r="H11" s="22">
        <v>0</v>
      </c>
      <c r="I11" s="22">
        <v>0</v>
      </c>
      <c r="J11" s="22">
        <f t="shared" ref="J11:J14" si="3">H11*1.05</f>
        <v>0</v>
      </c>
      <c r="K11" s="22">
        <f t="shared" si="0"/>
        <v>0</v>
      </c>
      <c r="L11" s="22">
        <v>0</v>
      </c>
      <c r="M11" s="22">
        <v>0</v>
      </c>
    </row>
    <row r="12" spans="1:13" ht="43.5" thickBot="1" x14ac:dyDescent="0.3">
      <c r="A12" s="33"/>
      <c r="B12" s="6"/>
      <c r="C12" s="6"/>
      <c r="D12" s="7" t="s">
        <v>11</v>
      </c>
      <c r="E12" s="7" t="s">
        <v>12</v>
      </c>
      <c r="F12" s="26">
        <v>4</v>
      </c>
      <c r="G12" s="22">
        <v>0</v>
      </c>
      <c r="H12" s="22">
        <v>0</v>
      </c>
      <c r="I12" s="22">
        <v>0</v>
      </c>
      <c r="J12" s="22">
        <f t="shared" si="3"/>
        <v>0</v>
      </c>
      <c r="K12" s="22">
        <f t="shared" si="0"/>
        <v>0</v>
      </c>
      <c r="L12" s="22">
        <v>0</v>
      </c>
      <c r="M12" s="22">
        <v>0</v>
      </c>
    </row>
    <row r="13" spans="1:13" ht="31.5" customHeight="1" thickBot="1" x14ac:dyDescent="0.3">
      <c r="A13" s="33"/>
      <c r="B13" s="5">
        <v>2</v>
      </c>
      <c r="C13" s="6"/>
      <c r="D13" s="30" t="s">
        <v>13</v>
      </c>
      <c r="E13" s="31"/>
      <c r="F13" s="26">
        <v>5</v>
      </c>
      <c r="G13" s="22">
        <v>0</v>
      </c>
      <c r="H13" s="22">
        <v>0</v>
      </c>
      <c r="I13" s="22">
        <v>0</v>
      </c>
      <c r="J13" s="22">
        <f t="shared" si="3"/>
        <v>0</v>
      </c>
      <c r="K13" s="22">
        <f t="shared" si="0"/>
        <v>0</v>
      </c>
      <c r="L13" s="22">
        <v>0</v>
      </c>
      <c r="M13" s="22">
        <v>0</v>
      </c>
    </row>
    <row r="14" spans="1:13" ht="31.5" customHeight="1" thickBot="1" x14ac:dyDescent="0.3">
      <c r="A14" s="34"/>
      <c r="B14" s="5">
        <v>3</v>
      </c>
      <c r="C14" s="6"/>
      <c r="D14" s="30" t="s">
        <v>14</v>
      </c>
      <c r="E14" s="31"/>
      <c r="F14" s="26">
        <v>6</v>
      </c>
      <c r="G14" s="22">
        <v>0</v>
      </c>
      <c r="H14" s="22">
        <v>0</v>
      </c>
      <c r="I14" s="22">
        <v>0</v>
      </c>
      <c r="J14" s="22">
        <f t="shared" si="3"/>
        <v>0</v>
      </c>
      <c r="K14" s="22">
        <f t="shared" si="0"/>
        <v>0</v>
      </c>
      <c r="L14" s="22">
        <v>0</v>
      </c>
      <c r="M14" s="22">
        <v>0</v>
      </c>
    </row>
    <row r="15" spans="1:13" ht="63" customHeight="1" thickBot="1" x14ac:dyDescent="0.3">
      <c r="A15" s="3" t="s">
        <v>15</v>
      </c>
      <c r="B15" s="4"/>
      <c r="C15" s="4"/>
      <c r="D15" s="46" t="s">
        <v>16</v>
      </c>
      <c r="E15" s="47"/>
      <c r="F15" s="25">
        <v>7</v>
      </c>
      <c r="G15" s="21">
        <f>G16+G28+G29</f>
        <v>669.30000000000007</v>
      </c>
      <c r="H15" s="21">
        <f>H16+H28+H29</f>
        <v>735.11</v>
      </c>
      <c r="I15" s="21">
        <f>H15/G15</f>
        <v>1.0983266098909308</v>
      </c>
      <c r="J15" s="21">
        <f>H15*1.05</f>
        <v>771.8655</v>
      </c>
      <c r="K15" s="21">
        <f t="shared" si="0"/>
        <v>810.45877500000006</v>
      </c>
      <c r="L15" s="21">
        <f t="shared" si="1"/>
        <v>1.05</v>
      </c>
      <c r="M15" s="21">
        <f t="shared" si="2"/>
        <v>1.05</v>
      </c>
    </row>
    <row r="16" spans="1:13" ht="47.25" customHeight="1" thickBot="1" x14ac:dyDescent="0.3">
      <c r="A16" s="32"/>
      <c r="B16" s="8">
        <v>1</v>
      </c>
      <c r="C16" s="9"/>
      <c r="D16" s="35" t="s">
        <v>17</v>
      </c>
      <c r="E16" s="36"/>
      <c r="F16" s="27">
        <v>8</v>
      </c>
      <c r="G16" s="23">
        <f>G17+G18+G19+G27</f>
        <v>666.90000000000009</v>
      </c>
      <c r="H16" s="23">
        <f>H17+H18+H19+H27</f>
        <v>732.71</v>
      </c>
      <c r="I16" s="23">
        <f>H16/G16</f>
        <v>1.0986804618383565</v>
      </c>
      <c r="J16" s="23">
        <f>H16*1.05</f>
        <v>769.34550000000002</v>
      </c>
      <c r="K16" s="23">
        <f t="shared" si="0"/>
        <v>807.8127750000001</v>
      </c>
      <c r="L16" s="23">
        <f t="shared" si="1"/>
        <v>1.05</v>
      </c>
      <c r="M16" s="23">
        <f t="shared" si="2"/>
        <v>1.05</v>
      </c>
    </row>
    <row r="17" spans="1:13" ht="31.5" customHeight="1" thickBot="1" x14ac:dyDescent="0.3">
      <c r="A17" s="33"/>
      <c r="B17" s="37"/>
      <c r="C17" s="5" t="s">
        <v>18</v>
      </c>
      <c r="D17" s="30" t="s">
        <v>19</v>
      </c>
      <c r="E17" s="31"/>
      <c r="F17" s="26">
        <v>9</v>
      </c>
      <c r="G17" s="22">
        <f>20.6+4.6+10.4+7.3+4.8+59+4.5+0.2+29.9-0.09</f>
        <v>141.20999999999998</v>
      </c>
      <c r="H17" s="22">
        <v>141.21</v>
      </c>
      <c r="I17" s="22">
        <f>H17/G17</f>
        <v>1.0000000000000002</v>
      </c>
      <c r="J17" s="22">
        <f t="shared" ref="J17:J20" si="4">H17*1.05</f>
        <v>148.27050000000003</v>
      </c>
      <c r="K17" s="22">
        <f t="shared" si="0"/>
        <v>155.68402500000005</v>
      </c>
      <c r="L17" s="22">
        <f t="shared" si="1"/>
        <v>1.05</v>
      </c>
      <c r="M17" s="22">
        <f t="shared" si="2"/>
        <v>1.05</v>
      </c>
    </row>
    <row r="18" spans="1:13" ht="63" customHeight="1" thickBot="1" x14ac:dyDescent="0.3">
      <c r="A18" s="33"/>
      <c r="B18" s="38"/>
      <c r="C18" s="5" t="s">
        <v>20</v>
      </c>
      <c r="D18" s="30" t="s">
        <v>21</v>
      </c>
      <c r="E18" s="31"/>
      <c r="F18" s="26">
        <v>10</v>
      </c>
      <c r="G18" s="22">
        <v>6.8</v>
      </c>
      <c r="H18" s="22">
        <v>6.8</v>
      </c>
      <c r="I18" s="22">
        <f t="shared" ref="I18:I26" si="5">H18/G18</f>
        <v>1</v>
      </c>
      <c r="J18" s="22">
        <f t="shared" si="4"/>
        <v>7.14</v>
      </c>
      <c r="K18" s="22">
        <f t="shared" si="0"/>
        <v>7.4969999999999999</v>
      </c>
      <c r="L18" s="22">
        <v>0</v>
      </c>
      <c r="M18" s="22">
        <f t="shared" si="2"/>
        <v>1.05</v>
      </c>
    </row>
    <row r="19" spans="1:13" ht="47.25" customHeight="1" thickBot="1" x14ac:dyDescent="0.3">
      <c r="A19" s="33"/>
      <c r="B19" s="38"/>
      <c r="C19" s="40" t="s">
        <v>22</v>
      </c>
      <c r="D19" s="30" t="s">
        <v>23</v>
      </c>
      <c r="E19" s="31"/>
      <c r="F19" s="26">
        <v>11</v>
      </c>
      <c r="G19" s="22">
        <f>G20+G26</f>
        <v>516.19000000000005</v>
      </c>
      <c r="H19" s="22">
        <f>H20+H25+H26</f>
        <v>582</v>
      </c>
      <c r="I19" s="22">
        <f t="shared" si="5"/>
        <v>1.1274918150293496</v>
      </c>
      <c r="J19" s="22">
        <f t="shared" si="4"/>
        <v>611.1</v>
      </c>
      <c r="K19" s="22">
        <f t="shared" si="0"/>
        <v>641.65500000000009</v>
      </c>
      <c r="L19" s="22">
        <f t="shared" si="1"/>
        <v>1.05</v>
      </c>
      <c r="M19" s="22">
        <f t="shared" si="2"/>
        <v>1.05</v>
      </c>
    </row>
    <row r="20" spans="1:13" ht="29.25" thickBot="1" x14ac:dyDescent="0.3">
      <c r="A20" s="33"/>
      <c r="B20" s="38"/>
      <c r="C20" s="41"/>
      <c r="D20" s="5" t="s">
        <v>24</v>
      </c>
      <c r="E20" s="7" t="s">
        <v>25</v>
      </c>
      <c r="F20" s="26">
        <v>12</v>
      </c>
      <c r="G20" s="22">
        <f>G21+G22</f>
        <v>506.19</v>
      </c>
      <c r="H20" s="22">
        <f>H21+H22</f>
        <v>570</v>
      </c>
      <c r="I20" s="22">
        <f t="shared" si="5"/>
        <v>1.1260593848159781</v>
      </c>
      <c r="J20" s="22">
        <f t="shared" si="4"/>
        <v>598.5</v>
      </c>
      <c r="K20" s="22">
        <f t="shared" si="0"/>
        <v>628.42500000000007</v>
      </c>
      <c r="L20" s="22">
        <f t="shared" si="1"/>
        <v>1.05</v>
      </c>
      <c r="M20" s="22">
        <f t="shared" si="2"/>
        <v>1.05</v>
      </c>
    </row>
    <row r="21" spans="1:13" ht="15.75" thickBot="1" x14ac:dyDescent="0.3">
      <c r="A21" s="33"/>
      <c r="B21" s="38"/>
      <c r="C21" s="41"/>
      <c r="D21" s="5" t="s">
        <v>26</v>
      </c>
      <c r="E21" s="7" t="s">
        <v>27</v>
      </c>
      <c r="F21" s="26">
        <v>13</v>
      </c>
      <c r="G21" s="22">
        <v>446.19</v>
      </c>
      <c r="H21" s="22">
        <v>500</v>
      </c>
      <c r="I21" s="22">
        <f t="shared" si="5"/>
        <v>1.1205988480243843</v>
      </c>
      <c r="J21" s="22">
        <f>H21*1.05</f>
        <v>525</v>
      </c>
      <c r="K21" s="22">
        <f t="shared" si="0"/>
        <v>551.25</v>
      </c>
      <c r="L21" s="22">
        <f t="shared" si="1"/>
        <v>1.05</v>
      </c>
      <c r="M21" s="22">
        <f t="shared" si="2"/>
        <v>1.05</v>
      </c>
    </row>
    <row r="22" spans="1:13" ht="15.75" thickBot="1" x14ac:dyDescent="0.3">
      <c r="A22" s="33"/>
      <c r="B22" s="38"/>
      <c r="C22" s="41"/>
      <c r="D22" s="5" t="s">
        <v>28</v>
      </c>
      <c r="E22" s="7" t="s">
        <v>29</v>
      </c>
      <c r="F22" s="26">
        <v>14</v>
      </c>
      <c r="G22" s="22">
        <v>60</v>
      </c>
      <c r="H22" s="22">
        <v>70</v>
      </c>
      <c r="I22" s="22">
        <f t="shared" si="5"/>
        <v>1.1666666666666667</v>
      </c>
      <c r="J22" s="22">
        <f>H22*1.05</f>
        <v>73.5</v>
      </c>
      <c r="K22" s="22">
        <f t="shared" si="0"/>
        <v>77.174999999999997</v>
      </c>
      <c r="L22" s="22">
        <f t="shared" si="1"/>
        <v>1.05</v>
      </c>
      <c r="M22" s="22">
        <f t="shared" si="2"/>
        <v>1.05</v>
      </c>
    </row>
    <row r="23" spans="1:13" ht="51.75" customHeight="1" thickBot="1" x14ac:dyDescent="0.3">
      <c r="A23" s="33"/>
      <c r="B23" s="38"/>
      <c r="C23" s="41"/>
      <c r="D23" s="5" t="s">
        <v>30</v>
      </c>
      <c r="E23" s="7" t="s">
        <v>31</v>
      </c>
      <c r="F23" s="26">
        <v>15</v>
      </c>
      <c r="G23" s="22">
        <v>0</v>
      </c>
      <c r="H23" s="22">
        <v>0</v>
      </c>
      <c r="I23" s="22">
        <v>0</v>
      </c>
      <c r="J23" s="22">
        <f t="shared" ref="J23:J66" si="6">H23*1.05</f>
        <v>0</v>
      </c>
      <c r="K23" s="22">
        <f t="shared" si="0"/>
        <v>0</v>
      </c>
      <c r="L23" s="22">
        <v>0</v>
      </c>
      <c r="M23" s="22">
        <v>0</v>
      </c>
    </row>
    <row r="24" spans="1:13" ht="58.5" customHeight="1" thickBot="1" x14ac:dyDescent="0.3">
      <c r="A24" s="33"/>
      <c r="B24" s="38"/>
      <c r="C24" s="41"/>
      <c r="D24" s="6"/>
      <c r="E24" s="6" t="s">
        <v>32</v>
      </c>
      <c r="F24" s="26">
        <v>16</v>
      </c>
      <c r="G24" s="22">
        <v>0</v>
      </c>
      <c r="H24" s="22">
        <v>0</v>
      </c>
      <c r="I24" s="22">
        <v>0</v>
      </c>
      <c r="J24" s="22">
        <f t="shared" si="6"/>
        <v>0</v>
      </c>
      <c r="K24" s="22">
        <f t="shared" si="0"/>
        <v>0</v>
      </c>
      <c r="L24" s="22">
        <v>0</v>
      </c>
      <c r="M24" s="22">
        <v>0</v>
      </c>
    </row>
    <row r="25" spans="1:13" ht="117.75" customHeight="1" thickBot="1" x14ac:dyDescent="0.3">
      <c r="A25" s="33"/>
      <c r="B25" s="38"/>
      <c r="C25" s="41"/>
      <c r="D25" s="5" t="s">
        <v>33</v>
      </c>
      <c r="E25" s="7" t="s">
        <v>34</v>
      </c>
      <c r="F25" s="26">
        <v>17</v>
      </c>
      <c r="G25" s="22">
        <v>0</v>
      </c>
      <c r="H25" s="22">
        <v>0</v>
      </c>
      <c r="I25" s="22">
        <v>0</v>
      </c>
      <c r="J25" s="22">
        <f t="shared" si="6"/>
        <v>0</v>
      </c>
      <c r="K25" s="22">
        <f t="shared" si="0"/>
        <v>0</v>
      </c>
      <c r="L25" s="22">
        <v>0</v>
      </c>
      <c r="M25" s="22">
        <v>0</v>
      </c>
    </row>
    <row r="26" spans="1:13" ht="43.5" thickBot="1" x14ac:dyDescent="0.3">
      <c r="A26" s="33"/>
      <c r="B26" s="38"/>
      <c r="C26" s="42"/>
      <c r="D26" s="5" t="s">
        <v>35</v>
      </c>
      <c r="E26" s="7" t="s">
        <v>36</v>
      </c>
      <c r="F26" s="26">
        <v>18</v>
      </c>
      <c r="G26" s="22">
        <v>10</v>
      </c>
      <c r="H26" s="22">
        <v>12</v>
      </c>
      <c r="I26" s="22">
        <f t="shared" si="5"/>
        <v>1.2</v>
      </c>
      <c r="J26" s="22">
        <f t="shared" si="6"/>
        <v>12.600000000000001</v>
      </c>
      <c r="K26" s="22">
        <f t="shared" si="0"/>
        <v>13.230000000000002</v>
      </c>
      <c r="L26" s="22">
        <f t="shared" si="1"/>
        <v>1.05</v>
      </c>
      <c r="M26" s="22">
        <f t="shared" si="2"/>
        <v>1.05</v>
      </c>
    </row>
    <row r="27" spans="1:13" ht="31.5" customHeight="1" thickBot="1" x14ac:dyDescent="0.3">
      <c r="A27" s="33"/>
      <c r="B27" s="39"/>
      <c r="C27" s="5" t="s">
        <v>37</v>
      </c>
      <c r="D27" s="30" t="s">
        <v>38</v>
      </c>
      <c r="E27" s="31"/>
      <c r="F27" s="26">
        <v>19</v>
      </c>
      <c r="G27" s="22">
        <v>2.7</v>
      </c>
      <c r="H27" s="22">
        <v>2.7</v>
      </c>
      <c r="I27" s="22">
        <v>0</v>
      </c>
      <c r="J27" s="22">
        <f t="shared" si="6"/>
        <v>2.8350000000000004</v>
      </c>
      <c r="K27" s="22">
        <f t="shared" si="0"/>
        <v>2.9767500000000005</v>
      </c>
      <c r="L27" s="22">
        <v>0</v>
      </c>
      <c r="M27" s="22">
        <v>0</v>
      </c>
    </row>
    <row r="28" spans="1:13" ht="31.5" customHeight="1" thickBot="1" x14ac:dyDescent="0.3">
      <c r="A28" s="33"/>
      <c r="B28" s="8">
        <v>2</v>
      </c>
      <c r="C28" s="9"/>
      <c r="D28" s="35" t="s">
        <v>39</v>
      </c>
      <c r="E28" s="36"/>
      <c r="F28" s="27">
        <v>20</v>
      </c>
      <c r="G28" s="23">
        <v>0.6</v>
      </c>
      <c r="H28" s="23">
        <v>0.6</v>
      </c>
      <c r="I28" s="23">
        <v>0</v>
      </c>
      <c r="J28" s="23">
        <f t="shared" si="6"/>
        <v>0.63</v>
      </c>
      <c r="K28" s="23">
        <f t="shared" si="0"/>
        <v>0.66150000000000009</v>
      </c>
      <c r="L28" s="23">
        <v>0</v>
      </c>
      <c r="M28" s="23">
        <v>0</v>
      </c>
    </row>
    <row r="29" spans="1:13" ht="31.5" customHeight="1" thickBot="1" x14ac:dyDescent="0.3">
      <c r="A29" s="34"/>
      <c r="B29" s="8">
        <v>3</v>
      </c>
      <c r="C29" s="9"/>
      <c r="D29" s="35" t="s">
        <v>40</v>
      </c>
      <c r="E29" s="36"/>
      <c r="F29" s="27">
        <v>21</v>
      </c>
      <c r="G29" s="23">
        <v>1.8</v>
      </c>
      <c r="H29" s="23">
        <v>1.8</v>
      </c>
      <c r="I29" s="23">
        <v>0</v>
      </c>
      <c r="J29" s="23">
        <f t="shared" si="6"/>
        <v>1.8900000000000001</v>
      </c>
      <c r="K29" s="23">
        <f t="shared" si="0"/>
        <v>1.9845000000000002</v>
      </c>
      <c r="L29" s="23">
        <v>0</v>
      </c>
      <c r="M29" s="23">
        <v>0</v>
      </c>
    </row>
    <row r="30" spans="1:13" ht="47.25" customHeight="1" thickBot="1" x14ac:dyDescent="0.3">
      <c r="A30" s="2" t="s">
        <v>41</v>
      </c>
      <c r="B30" s="6"/>
      <c r="C30" s="6"/>
      <c r="D30" s="30" t="s">
        <v>42</v>
      </c>
      <c r="E30" s="31"/>
      <c r="F30" s="26">
        <v>22</v>
      </c>
      <c r="G30" s="22">
        <f>G9-G15</f>
        <v>75.699999999999932</v>
      </c>
      <c r="H30" s="22">
        <f>H9-H15</f>
        <v>9.8899999999999864</v>
      </c>
      <c r="I30" s="22">
        <f>H30/G30</f>
        <v>0.13064729194187577</v>
      </c>
      <c r="J30" s="22">
        <f t="shared" si="6"/>
        <v>10.384499999999987</v>
      </c>
      <c r="K30" s="22">
        <f t="shared" si="0"/>
        <v>10.903724999999987</v>
      </c>
      <c r="L30" s="22">
        <f t="shared" si="1"/>
        <v>1.05</v>
      </c>
      <c r="M30" s="22">
        <f t="shared" si="2"/>
        <v>1.05</v>
      </c>
    </row>
    <row r="31" spans="1:13" ht="31.5" customHeight="1" thickBot="1" x14ac:dyDescent="0.3">
      <c r="A31" s="2" t="s">
        <v>43</v>
      </c>
      <c r="B31" s="6"/>
      <c r="C31" s="6"/>
      <c r="D31" s="30" t="s">
        <v>44</v>
      </c>
      <c r="E31" s="31"/>
      <c r="F31" s="26">
        <v>23</v>
      </c>
      <c r="G31" s="22">
        <v>10.7</v>
      </c>
      <c r="H31" s="22">
        <f>H30*0.16</f>
        <v>1.5823999999999978</v>
      </c>
      <c r="I31" s="22">
        <f t="shared" ref="I31:I62" si="7">H31/G31</f>
        <v>0.14788785046728953</v>
      </c>
      <c r="J31" s="22">
        <f t="shared" si="6"/>
        <v>1.6615199999999977</v>
      </c>
      <c r="K31" s="22">
        <f t="shared" si="0"/>
        <v>1.7445959999999976</v>
      </c>
      <c r="L31" s="22">
        <f t="shared" si="1"/>
        <v>1.05</v>
      </c>
      <c r="M31" s="22">
        <f t="shared" si="2"/>
        <v>1.05</v>
      </c>
    </row>
    <row r="32" spans="1:13" ht="110.25" customHeight="1" thickBot="1" x14ac:dyDescent="0.3">
      <c r="A32" s="2" t="s">
        <v>45</v>
      </c>
      <c r="B32" s="6"/>
      <c r="C32" s="6"/>
      <c r="D32" s="30" t="s">
        <v>46</v>
      </c>
      <c r="E32" s="31"/>
      <c r="F32" s="26">
        <v>24</v>
      </c>
      <c r="G32" s="22">
        <f>G30-G31</f>
        <v>64.999999999999929</v>
      </c>
      <c r="H32" s="22">
        <f>H30-H31</f>
        <v>8.3075999999999883</v>
      </c>
      <c r="I32" s="22">
        <f t="shared" si="7"/>
        <v>0.12780923076923073</v>
      </c>
      <c r="J32" s="22">
        <f t="shared" si="6"/>
        <v>8.7229799999999873</v>
      </c>
      <c r="K32" s="22">
        <f t="shared" si="0"/>
        <v>9.1591289999999876</v>
      </c>
      <c r="L32" s="22">
        <f t="shared" si="1"/>
        <v>1.05</v>
      </c>
      <c r="M32" s="22">
        <f t="shared" si="2"/>
        <v>1.05</v>
      </c>
    </row>
    <row r="33" spans="1:13" ht="15.75" thickBot="1" x14ac:dyDescent="0.3">
      <c r="A33" s="32"/>
      <c r="B33" s="5">
        <v>1</v>
      </c>
      <c r="C33" s="6"/>
      <c r="D33" s="30" t="s">
        <v>47</v>
      </c>
      <c r="E33" s="31"/>
      <c r="F33" s="26">
        <v>25</v>
      </c>
      <c r="G33" s="22">
        <v>0</v>
      </c>
      <c r="H33" s="22">
        <v>0</v>
      </c>
      <c r="I33" s="22">
        <v>0</v>
      </c>
      <c r="J33" s="22">
        <f t="shared" si="6"/>
        <v>0</v>
      </c>
      <c r="K33" s="22">
        <f t="shared" si="0"/>
        <v>0</v>
      </c>
      <c r="L33" s="22">
        <v>0</v>
      </c>
      <c r="M33" s="22">
        <v>0</v>
      </c>
    </row>
    <row r="34" spans="1:13" ht="63" customHeight="1" thickBot="1" x14ac:dyDescent="0.3">
      <c r="A34" s="33"/>
      <c r="B34" s="5">
        <v>2</v>
      </c>
      <c r="C34" s="6"/>
      <c r="D34" s="30" t="s">
        <v>48</v>
      </c>
      <c r="E34" s="31"/>
      <c r="F34" s="26">
        <v>26</v>
      </c>
      <c r="G34" s="22">
        <v>1.7</v>
      </c>
      <c r="H34" s="22">
        <v>1.7</v>
      </c>
      <c r="I34" s="22">
        <v>0</v>
      </c>
      <c r="J34" s="22">
        <f t="shared" si="6"/>
        <v>1.7849999999999999</v>
      </c>
      <c r="K34" s="22">
        <f t="shared" si="0"/>
        <v>1.87425</v>
      </c>
      <c r="L34" s="22">
        <v>0</v>
      </c>
      <c r="M34" s="22">
        <v>0</v>
      </c>
    </row>
    <row r="35" spans="1:13" ht="63" customHeight="1" thickBot="1" x14ac:dyDescent="0.3">
      <c r="A35" s="33"/>
      <c r="B35" s="5">
        <v>3</v>
      </c>
      <c r="C35" s="6"/>
      <c r="D35" s="30" t="s">
        <v>49</v>
      </c>
      <c r="E35" s="31"/>
      <c r="F35" s="26">
        <v>27</v>
      </c>
      <c r="G35" s="22">
        <v>0</v>
      </c>
      <c r="H35" s="22">
        <v>0</v>
      </c>
      <c r="I35" s="22">
        <v>0</v>
      </c>
      <c r="J35" s="22">
        <f t="shared" si="6"/>
        <v>0</v>
      </c>
      <c r="K35" s="22">
        <f t="shared" si="0"/>
        <v>0</v>
      </c>
      <c r="L35" s="22">
        <v>0</v>
      </c>
      <c r="M35" s="22">
        <v>0</v>
      </c>
    </row>
    <row r="36" spans="1:13" ht="142.5" customHeight="1" thickBot="1" x14ac:dyDescent="0.3">
      <c r="A36" s="33"/>
      <c r="B36" s="5">
        <v>4</v>
      </c>
      <c r="C36" s="6"/>
      <c r="D36" s="30" t="s">
        <v>50</v>
      </c>
      <c r="E36" s="31"/>
      <c r="F36" s="26">
        <v>28</v>
      </c>
      <c r="G36" s="22">
        <v>0</v>
      </c>
      <c r="H36" s="22">
        <v>0</v>
      </c>
      <c r="I36" s="22">
        <v>0</v>
      </c>
      <c r="J36" s="22">
        <f t="shared" si="6"/>
        <v>0</v>
      </c>
      <c r="K36" s="22">
        <f t="shared" si="0"/>
        <v>0</v>
      </c>
      <c r="L36" s="22">
        <v>0</v>
      </c>
      <c r="M36" s="22">
        <v>0</v>
      </c>
    </row>
    <row r="37" spans="1:13" ht="31.5" customHeight="1" thickBot="1" x14ac:dyDescent="0.3">
      <c r="A37" s="33"/>
      <c r="B37" s="5">
        <v>5</v>
      </c>
      <c r="C37" s="6"/>
      <c r="D37" s="30" t="s">
        <v>51</v>
      </c>
      <c r="E37" s="31"/>
      <c r="F37" s="26">
        <v>29</v>
      </c>
      <c r="G37" s="22">
        <v>27.5</v>
      </c>
      <c r="H37" s="22">
        <v>4</v>
      </c>
      <c r="I37" s="22">
        <v>0</v>
      </c>
      <c r="J37" s="22">
        <f t="shared" si="6"/>
        <v>4.2</v>
      </c>
      <c r="K37" s="22">
        <f t="shared" si="0"/>
        <v>4.41</v>
      </c>
      <c r="L37" s="22">
        <v>0</v>
      </c>
      <c r="M37" s="22">
        <v>0</v>
      </c>
    </row>
    <row r="38" spans="1:13" ht="78.75" customHeight="1" thickBot="1" x14ac:dyDescent="0.3">
      <c r="A38" s="33"/>
      <c r="B38" s="5">
        <v>6</v>
      </c>
      <c r="C38" s="6"/>
      <c r="D38" s="30" t="s">
        <v>52</v>
      </c>
      <c r="E38" s="31"/>
      <c r="F38" s="26">
        <v>30</v>
      </c>
      <c r="G38" s="22">
        <v>35.799999999999997</v>
      </c>
      <c r="H38" s="22">
        <f>H32-H33-H34-H35-H37</f>
        <v>2.6075999999999881</v>
      </c>
      <c r="I38" s="22">
        <v>0</v>
      </c>
      <c r="J38" s="22">
        <f t="shared" si="6"/>
        <v>2.7379799999999879</v>
      </c>
      <c r="K38" s="22">
        <f t="shared" si="0"/>
        <v>2.8748789999999875</v>
      </c>
      <c r="L38" s="22">
        <v>0</v>
      </c>
      <c r="M38" s="22">
        <v>0</v>
      </c>
    </row>
    <row r="39" spans="1:13" ht="114" customHeight="1" thickBot="1" x14ac:dyDescent="0.3">
      <c r="A39" s="33"/>
      <c r="B39" s="5">
        <v>7</v>
      </c>
      <c r="C39" s="6"/>
      <c r="D39" s="30" t="s">
        <v>53</v>
      </c>
      <c r="E39" s="31"/>
      <c r="F39" s="26">
        <v>31</v>
      </c>
      <c r="G39" s="22">
        <v>0</v>
      </c>
      <c r="H39" s="22">
        <v>0</v>
      </c>
      <c r="I39" s="22">
        <v>0</v>
      </c>
      <c r="J39" s="22">
        <f t="shared" si="6"/>
        <v>0</v>
      </c>
      <c r="K39" s="22">
        <f t="shared" si="0"/>
        <v>0</v>
      </c>
      <c r="L39" s="22">
        <v>0</v>
      </c>
      <c r="M39" s="22">
        <v>0</v>
      </c>
    </row>
    <row r="40" spans="1:13" ht="143.25" customHeight="1" thickBot="1" x14ac:dyDescent="0.3">
      <c r="A40" s="33"/>
      <c r="B40" s="5">
        <v>8</v>
      </c>
      <c r="C40" s="6"/>
      <c r="D40" s="30" t="s">
        <v>54</v>
      </c>
      <c r="E40" s="31"/>
      <c r="F40" s="26">
        <v>32</v>
      </c>
      <c r="G40" s="22">
        <f>G42</f>
        <v>27.5</v>
      </c>
      <c r="H40" s="22">
        <f>H41+H42+H43</f>
        <v>4</v>
      </c>
      <c r="I40" s="22">
        <v>0</v>
      </c>
      <c r="J40" s="22">
        <f t="shared" si="6"/>
        <v>4.2</v>
      </c>
      <c r="K40" s="22">
        <f t="shared" si="0"/>
        <v>4.41</v>
      </c>
      <c r="L40" s="22">
        <v>0</v>
      </c>
      <c r="M40" s="22">
        <v>0</v>
      </c>
    </row>
    <row r="41" spans="1:13" ht="47.25" customHeight="1" thickBot="1" x14ac:dyDescent="0.3">
      <c r="A41" s="33"/>
      <c r="B41" s="6"/>
      <c r="C41" s="5" t="s">
        <v>9</v>
      </c>
      <c r="D41" s="30" t="s">
        <v>55</v>
      </c>
      <c r="E41" s="31"/>
      <c r="F41" s="26">
        <v>33</v>
      </c>
      <c r="G41" s="22">
        <v>0</v>
      </c>
      <c r="H41" s="22">
        <v>0</v>
      </c>
      <c r="I41" s="22">
        <v>0</v>
      </c>
      <c r="J41" s="22">
        <f t="shared" si="6"/>
        <v>0</v>
      </c>
      <c r="K41" s="22">
        <f t="shared" si="0"/>
        <v>0</v>
      </c>
      <c r="L41" s="22">
        <v>0</v>
      </c>
      <c r="M41" s="22">
        <v>0</v>
      </c>
    </row>
    <row r="42" spans="1:13" ht="47.25" customHeight="1" thickBot="1" x14ac:dyDescent="0.3">
      <c r="A42" s="33"/>
      <c r="B42" s="6"/>
      <c r="C42" s="5" t="s">
        <v>11</v>
      </c>
      <c r="D42" s="30" t="s">
        <v>56</v>
      </c>
      <c r="E42" s="31"/>
      <c r="F42" s="26" t="s">
        <v>57</v>
      </c>
      <c r="G42" s="22">
        <v>27.5</v>
      </c>
      <c r="H42" s="22">
        <v>4</v>
      </c>
      <c r="I42" s="22">
        <v>0</v>
      </c>
      <c r="J42" s="22">
        <f t="shared" si="6"/>
        <v>4.2</v>
      </c>
      <c r="K42" s="22">
        <f t="shared" si="0"/>
        <v>4.41</v>
      </c>
      <c r="L42" s="22">
        <v>0</v>
      </c>
      <c r="M42" s="22">
        <v>0</v>
      </c>
    </row>
    <row r="43" spans="1:13" ht="47.25" customHeight="1" thickBot="1" x14ac:dyDescent="0.3">
      <c r="A43" s="33"/>
      <c r="B43" s="6"/>
      <c r="C43" s="5" t="s">
        <v>58</v>
      </c>
      <c r="D43" s="30" t="s">
        <v>59</v>
      </c>
      <c r="E43" s="31"/>
      <c r="F43" s="26">
        <v>34</v>
      </c>
      <c r="G43" s="22">
        <v>0</v>
      </c>
      <c r="H43" s="22">
        <v>0</v>
      </c>
      <c r="I43" s="22">
        <v>0</v>
      </c>
      <c r="J43" s="22">
        <f t="shared" si="6"/>
        <v>0</v>
      </c>
      <c r="K43" s="22">
        <f t="shared" si="0"/>
        <v>0</v>
      </c>
      <c r="L43" s="22">
        <v>0</v>
      </c>
      <c r="M43" s="22">
        <v>0</v>
      </c>
    </row>
    <row r="44" spans="1:13" ht="85.5" customHeight="1" thickBot="1" x14ac:dyDescent="0.3">
      <c r="A44" s="34"/>
      <c r="B44" s="5">
        <v>9</v>
      </c>
      <c r="C44" s="6"/>
      <c r="D44" s="30" t="s">
        <v>60</v>
      </c>
      <c r="E44" s="31"/>
      <c r="F44" s="26">
        <v>35</v>
      </c>
      <c r="G44" s="22">
        <f>G32-G39-G40</f>
        <v>37.499999999999929</v>
      </c>
      <c r="H44" s="22">
        <f>H32-H39-H40</f>
        <v>4.3075999999999883</v>
      </c>
      <c r="I44" s="22">
        <v>0</v>
      </c>
      <c r="J44" s="22">
        <f t="shared" si="6"/>
        <v>4.522979999999988</v>
      </c>
      <c r="K44" s="22">
        <f t="shared" si="0"/>
        <v>4.7491289999999875</v>
      </c>
      <c r="L44" s="22">
        <v>0</v>
      </c>
      <c r="M44" s="22">
        <v>0</v>
      </c>
    </row>
    <row r="45" spans="1:13" ht="47.25" customHeight="1" thickBot="1" x14ac:dyDescent="0.3">
      <c r="A45" s="2" t="s">
        <v>61</v>
      </c>
      <c r="B45" s="6"/>
      <c r="C45" s="6"/>
      <c r="D45" s="30" t="s">
        <v>62</v>
      </c>
      <c r="E45" s="31"/>
      <c r="F45" s="26">
        <v>36</v>
      </c>
      <c r="G45" s="22">
        <v>0</v>
      </c>
      <c r="H45" s="22">
        <v>0</v>
      </c>
      <c r="I45" s="22">
        <v>0</v>
      </c>
      <c r="J45" s="22">
        <f t="shared" si="6"/>
        <v>0</v>
      </c>
      <c r="K45" s="22">
        <f t="shared" si="0"/>
        <v>0</v>
      </c>
      <c r="L45" s="22">
        <v>0</v>
      </c>
      <c r="M45" s="22">
        <v>0</v>
      </c>
    </row>
    <row r="46" spans="1:13" ht="78.75" customHeight="1" thickBot="1" x14ac:dyDescent="0.3">
      <c r="A46" s="2" t="s">
        <v>63</v>
      </c>
      <c r="B46" s="6"/>
      <c r="C46" s="6"/>
      <c r="D46" s="30" t="s">
        <v>64</v>
      </c>
      <c r="E46" s="31"/>
      <c r="F46" s="26">
        <v>37</v>
      </c>
      <c r="G46" s="22">
        <v>0</v>
      </c>
      <c r="H46" s="22">
        <v>0</v>
      </c>
      <c r="I46" s="22">
        <v>0</v>
      </c>
      <c r="J46" s="22">
        <f t="shared" si="6"/>
        <v>0</v>
      </c>
      <c r="K46" s="22">
        <f t="shared" si="0"/>
        <v>0</v>
      </c>
      <c r="L46" s="22">
        <v>0</v>
      </c>
      <c r="M46" s="22">
        <v>0</v>
      </c>
    </row>
    <row r="47" spans="1:13" ht="31.5" customHeight="1" thickBot="1" x14ac:dyDescent="0.3">
      <c r="A47" s="10"/>
      <c r="B47" s="6"/>
      <c r="C47" s="5" t="s">
        <v>9</v>
      </c>
      <c r="D47" s="30" t="s">
        <v>65</v>
      </c>
      <c r="E47" s="31"/>
      <c r="F47" s="26">
        <v>38</v>
      </c>
      <c r="G47" s="22">
        <v>0</v>
      </c>
      <c r="H47" s="22">
        <v>0</v>
      </c>
      <c r="I47" s="22">
        <v>0</v>
      </c>
      <c r="J47" s="22">
        <f t="shared" si="6"/>
        <v>0</v>
      </c>
      <c r="K47" s="22">
        <f t="shared" si="0"/>
        <v>0</v>
      </c>
      <c r="L47" s="22">
        <v>0</v>
      </c>
      <c r="M47" s="22">
        <v>0</v>
      </c>
    </row>
    <row r="48" spans="1:13" ht="31.5" customHeight="1" thickBot="1" x14ac:dyDescent="0.3">
      <c r="A48" s="10"/>
      <c r="B48" s="6"/>
      <c r="C48" s="5" t="s">
        <v>11</v>
      </c>
      <c r="D48" s="30" t="s">
        <v>66</v>
      </c>
      <c r="E48" s="31"/>
      <c r="F48" s="26">
        <v>39</v>
      </c>
      <c r="G48" s="22">
        <v>0</v>
      </c>
      <c r="H48" s="22">
        <v>0</v>
      </c>
      <c r="I48" s="22">
        <v>0</v>
      </c>
      <c r="J48" s="22">
        <f t="shared" si="6"/>
        <v>0</v>
      </c>
      <c r="K48" s="22">
        <f t="shared" si="0"/>
        <v>0</v>
      </c>
      <c r="L48" s="22">
        <v>0</v>
      </c>
      <c r="M48" s="22">
        <v>0</v>
      </c>
    </row>
    <row r="49" spans="1:13" ht="47.25" customHeight="1" thickBot="1" x14ac:dyDescent="0.3">
      <c r="A49" s="10"/>
      <c r="B49" s="6"/>
      <c r="C49" s="5" t="s">
        <v>58</v>
      </c>
      <c r="D49" s="30" t="s">
        <v>67</v>
      </c>
      <c r="E49" s="31"/>
      <c r="F49" s="26">
        <v>40</v>
      </c>
      <c r="G49" s="22">
        <v>0</v>
      </c>
      <c r="H49" s="22">
        <v>0</v>
      </c>
      <c r="I49" s="22">
        <v>0</v>
      </c>
      <c r="J49" s="22">
        <f t="shared" si="6"/>
        <v>0</v>
      </c>
      <c r="K49" s="22">
        <f t="shared" si="0"/>
        <v>0</v>
      </c>
      <c r="L49" s="22">
        <v>0</v>
      </c>
      <c r="M49" s="22">
        <v>0</v>
      </c>
    </row>
    <row r="50" spans="1:13" ht="47.25" customHeight="1" thickBot="1" x14ac:dyDescent="0.3">
      <c r="A50" s="10"/>
      <c r="B50" s="6"/>
      <c r="C50" s="5" t="s">
        <v>68</v>
      </c>
      <c r="D50" s="30" t="s">
        <v>69</v>
      </c>
      <c r="E50" s="31"/>
      <c r="F50" s="26">
        <v>41</v>
      </c>
      <c r="G50" s="22">
        <v>0</v>
      </c>
      <c r="H50" s="22">
        <v>0</v>
      </c>
      <c r="I50" s="22">
        <v>0</v>
      </c>
      <c r="J50" s="22">
        <f t="shared" si="6"/>
        <v>0</v>
      </c>
      <c r="K50" s="22">
        <f t="shared" si="0"/>
        <v>0</v>
      </c>
      <c r="L50" s="22">
        <v>0</v>
      </c>
      <c r="M50" s="22">
        <v>0</v>
      </c>
    </row>
    <row r="51" spans="1:13" ht="15.75" thickBot="1" x14ac:dyDescent="0.3">
      <c r="A51" s="10"/>
      <c r="B51" s="6"/>
      <c r="C51" s="5" t="s">
        <v>70</v>
      </c>
      <c r="D51" s="30" t="s">
        <v>71</v>
      </c>
      <c r="E51" s="31"/>
      <c r="F51" s="26">
        <v>42</v>
      </c>
      <c r="G51" s="22">
        <v>0</v>
      </c>
      <c r="H51" s="22">
        <v>0</v>
      </c>
      <c r="I51" s="22">
        <v>0</v>
      </c>
      <c r="J51" s="22">
        <f t="shared" si="6"/>
        <v>0</v>
      </c>
      <c r="K51" s="22">
        <f t="shared" si="0"/>
        <v>0</v>
      </c>
      <c r="L51" s="22">
        <v>0</v>
      </c>
      <c r="M51" s="22">
        <v>0</v>
      </c>
    </row>
    <row r="52" spans="1:13" ht="63" customHeight="1" thickBot="1" x14ac:dyDescent="0.3">
      <c r="A52" s="2" t="s">
        <v>72</v>
      </c>
      <c r="B52" s="6"/>
      <c r="C52" s="6"/>
      <c r="D52" s="30" t="s">
        <v>73</v>
      </c>
      <c r="E52" s="31"/>
      <c r="F52" s="26">
        <v>43</v>
      </c>
      <c r="G52" s="22">
        <v>0</v>
      </c>
      <c r="H52" s="22">
        <v>0</v>
      </c>
      <c r="I52" s="22">
        <v>0</v>
      </c>
      <c r="J52" s="22">
        <f t="shared" si="6"/>
        <v>0</v>
      </c>
      <c r="K52" s="22">
        <f t="shared" si="0"/>
        <v>0</v>
      </c>
      <c r="L52" s="22">
        <v>0</v>
      </c>
      <c r="M52" s="22">
        <v>0</v>
      </c>
    </row>
    <row r="53" spans="1:13" ht="31.5" customHeight="1" thickBot="1" x14ac:dyDescent="0.3">
      <c r="A53" s="10"/>
      <c r="B53" s="5">
        <v>1</v>
      </c>
      <c r="C53" s="6"/>
      <c r="D53" s="30" t="s">
        <v>74</v>
      </c>
      <c r="E53" s="31"/>
      <c r="F53" s="26">
        <v>44</v>
      </c>
      <c r="G53" s="22">
        <v>0</v>
      </c>
      <c r="H53" s="22">
        <v>0</v>
      </c>
      <c r="I53" s="22">
        <v>0</v>
      </c>
      <c r="J53" s="22">
        <f t="shared" si="6"/>
        <v>0</v>
      </c>
      <c r="K53" s="22">
        <f t="shared" si="0"/>
        <v>0</v>
      </c>
      <c r="L53" s="22">
        <v>0</v>
      </c>
      <c r="M53" s="22">
        <v>0</v>
      </c>
    </row>
    <row r="54" spans="1:13" ht="57.75" thickBot="1" x14ac:dyDescent="0.3">
      <c r="A54" s="10"/>
      <c r="B54" s="6"/>
      <c r="C54" s="6"/>
      <c r="D54" s="7"/>
      <c r="E54" s="7" t="s">
        <v>75</v>
      </c>
      <c r="F54" s="26">
        <v>45</v>
      </c>
      <c r="G54" s="22">
        <v>0</v>
      </c>
      <c r="H54" s="22">
        <v>0</v>
      </c>
      <c r="I54" s="22">
        <v>0</v>
      </c>
      <c r="J54" s="22">
        <f t="shared" si="6"/>
        <v>0</v>
      </c>
      <c r="K54" s="22">
        <f t="shared" si="0"/>
        <v>0</v>
      </c>
      <c r="L54" s="22">
        <v>0</v>
      </c>
      <c r="M54" s="22">
        <v>0</v>
      </c>
    </row>
    <row r="55" spans="1:13" ht="47.25" customHeight="1" thickBot="1" x14ac:dyDescent="0.3">
      <c r="A55" s="2" t="s">
        <v>76</v>
      </c>
      <c r="B55" s="6"/>
      <c r="C55" s="6"/>
      <c r="D55" s="30" t="s">
        <v>77</v>
      </c>
      <c r="E55" s="31"/>
      <c r="F55" s="26">
        <v>46</v>
      </c>
      <c r="G55" s="22">
        <v>16</v>
      </c>
      <c r="H55" s="22">
        <v>16</v>
      </c>
      <c r="I55" s="22">
        <v>0</v>
      </c>
      <c r="J55" s="22">
        <f t="shared" si="6"/>
        <v>16.8</v>
      </c>
      <c r="K55" s="22">
        <f t="shared" si="0"/>
        <v>17.64</v>
      </c>
      <c r="L55" s="22">
        <v>0</v>
      </c>
      <c r="M55" s="22">
        <v>0</v>
      </c>
    </row>
    <row r="56" spans="1:13" ht="47.25" customHeight="1" thickBot="1" x14ac:dyDescent="0.3">
      <c r="A56" s="2" t="s">
        <v>78</v>
      </c>
      <c r="B56" s="6"/>
      <c r="C56" s="6"/>
      <c r="D56" s="30" t="s">
        <v>79</v>
      </c>
      <c r="E56" s="31"/>
      <c r="F56" s="26">
        <v>47</v>
      </c>
      <c r="G56" s="22">
        <v>0</v>
      </c>
      <c r="H56" s="22">
        <v>0</v>
      </c>
      <c r="I56" s="22">
        <v>0</v>
      </c>
      <c r="J56" s="22">
        <f t="shared" si="6"/>
        <v>0</v>
      </c>
      <c r="K56" s="22">
        <f t="shared" si="0"/>
        <v>0</v>
      </c>
      <c r="L56" s="22">
        <v>0</v>
      </c>
      <c r="M56" s="22">
        <v>0</v>
      </c>
    </row>
    <row r="57" spans="1:13" ht="47.25" customHeight="1" thickBot="1" x14ac:dyDescent="0.3">
      <c r="A57" s="32"/>
      <c r="B57" s="5">
        <v>1</v>
      </c>
      <c r="C57" s="6"/>
      <c r="D57" s="30" t="s">
        <v>80</v>
      </c>
      <c r="E57" s="31"/>
      <c r="F57" s="26">
        <v>48</v>
      </c>
      <c r="G57" s="22">
        <v>9</v>
      </c>
      <c r="H57" s="22">
        <v>10</v>
      </c>
      <c r="I57" s="22">
        <f t="shared" si="7"/>
        <v>1.1111111111111112</v>
      </c>
      <c r="J57" s="22">
        <f t="shared" si="6"/>
        <v>10.5</v>
      </c>
      <c r="K57" s="22">
        <v>12</v>
      </c>
      <c r="L57" s="22">
        <f t="shared" si="1"/>
        <v>1.05</v>
      </c>
      <c r="M57" s="22">
        <f t="shared" si="2"/>
        <v>1.1428571428571428</v>
      </c>
    </row>
    <row r="58" spans="1:13" ht="31.5" customHeight="1" thickBot="1" x14ac:dyDescent="0.3">
      <c r="A58" s="33"/>
      <c r="B58" s="5">
        <v>2</v>
      </c>
      <c r="C58" s="6"/>
      <c r="D58" s="30" t="s">
        <v>81</v>
      </c>
      <c r="E58" s="31"/>
      <c r="F58" s="26">
        <v>49</v>
      </c>
      <c r="G58" s="22">
        <v>9</v>
      </c>
      <c r="H58" s="22">
        <v>10</v>
      </c>
      <c r="I58" s="22">
        <f t="shared" si="7"/>
        <v>1.1111111111111112</v>
      </c>
      <c r="J58" s="22">
        <f t="shared" si="6"/>
        <v>10.5</v>
      </c>
      <c r="K58" s="22">
        <v>12</v>
      </c>
      <c r="L58" s="22">
        <f t="shared" si="1"/>
        <v>1.05</v>
      </c>
      <c r="M58" s="22">
        <f t="shared" si="2"/>
        <v>1.1428571428571428</v>
      </c>
    </row>
    <row r="59" spans="1:13" ht="65.25" customHeight="1" thickBot="1" x14ac:dyDescent="0.3">
      <c r="A59" s="33"/>
      <c r="B59" s="5">
        <v>3</v>
      </c>
      <c r="C59" s="6"/>
      <c r="D59" s="30" t="s">
        <v>82</v>
      </c>
      <c r="E59" s="31"/>
      <c r="F59" s="26">
        <v>50</v>
      </c>
      <c r="G59" s="24">
        <v>4687</v>
      </c>
      <c r="H59" s="24">
        <v>4667</v>
      </c>
      <c r="I59" s="22">
        <f t="shared" si="7"/>
        <v>0.99573287817367184</v>
      </c>
      <c r="J59" s="22">
        <f t="shared" si="6"/>
        <v>4900.3500000000004</v>
      </c>
      <c r="K59" s="22">
        <f t="shared" si="0"/>
        <v>5145.3675000000003</v>
      </c>
      <c r="L59" s="22">
        <f t="shared" si="1"/>
        <v>1.05</v>
      </c>
      <c r="M59" s="22">
        <f t="shared" si="2"/>
        <v>1.05</v>
      </c>
    </row>
    <row r="60" spans="1:13" ht="100.5" customHeight="1" thickBot="1" x14ac:dyDescent="0.3">
      <c r="A60" s="33"/>
      <c r="B60" s="5">
        <v>4</v>
      </c>
      <c r="C60" s="6"/>
      <c r="D60" s="30" t="s">
        <v>83</v>
      </c>
      <c r="E60" s="31"/>
      <c r="F60" s="26">
        <v>51</v>
      </c>
      <c r="G60" s="24">
        <v>4687</v>
      </c>
      <c r="H60" s="24">
        <v>4667</v>
      </c>
      <c r="I60" s="22">
        <f t="shared" si="7"/>
        <v>0.99573287817367184</v>
      </c>
      <c r="J60" s="22">
        <f t="shared" si="6"/>
        <v>4900.3500000000004</v>
      </c>
      <c r="K60" s="22">
        <f t="shared" si="0"/>
        <v>5145.3675000000003</v>
      </c>
      <c r="L60" s="22">
        <f t="shared" si="1"/>
        <v>1.05</v>
      </c>
      <c r="M60" s="22">
        <f t="shared" si="2"/>
        <v>1.05</v>
      </c>
    </row>
    <row r="61" spans="1:13" ht="60.75" customHeight="1" thickBot="1" x14ac:dyDescent="0.3">
      <c r="A61" s="33"/>
      <c r="B61" s="5">
        <v>5</v>
      </c>
      <c r="C61" s="6"/>
      <c r="D61" s="30" t="s">
        <v>84</v>
      </c>
      <c r="E61" s="31"/>
      <c r="F61" s="26">
        <v>52</v>
      </c>
      <c r="G61" s="24">
        <v>83</v>
      </c>
      <c r="H61" s="24">
        <v>75</v>
      </c>
      <c r="I61" s="22">
        <f t="shared" si="7"/>
        <v>0.90361445783132532</v>
      </c>
      <c r="J61" s="22">
        <f t="shared" si="6"/>
        <v>78.75</v>
      </c>
      <c r="K61" s="22">
        <f t="shared" si="0"/>
        <v>82.6875</v>
      </c>
      <c r="L61" s="22">
        <f t="shared" si="1"/>
        <v>1.05</v>
      </c>
      <c r="M61" s="22">
        <f t="shared" si="2"/>
        <v>1.05</v>
      </c>
    </row>
    <row r="62" spans="1:13" ht="68.25" customHeight="1" thickBot="1" x14ac:dyDescent="0.3">
      <c r="A62" s="33"/>
      <c r="B62" s="5">
        <v>6</v>
      </c>
      <c r="C62" s="6"/>
      <c r="D62" s="30" t="s">
        <v>85</v>
      </c>
      <c r="E62" s="31"/>
      <c r="F62" s="26">
        <v>53</v>
      </c>
      <c r="G62" s="24">
        <v>83</v>
      </c>
      <c r="H62" s="24">
        <v>75</v>
      </c>
      <c r="I62" s="22">
        <f t="shared" si="7"/>
        <v>0.90361445783132532</v>
      </c>
      <c r="J62" s="22">
        <f t="shared" si="6"/>
        <v>78.75</v>
      </c>
      <c r="K62" s="22">
        <f t="shared" si="0"/>
        <v>82.6875</v>
      </c>
      <c r="L62" s="22">
        <f t="shared" si="1"/>
        <v>1.05</v>
      </c>
      <c r="M62" s="22">
        <f t="shared" si="2"/>
        <v>1.05</v>
      </c>
    </row>
    <row r="63" spans="1:13" ht="94.5" customHeight="1" thickBot="1" x14ac:dyDescent="0.3">
      <c r="A63" s="33"/>
      <c r="B63" s="5">
        <v>7</v>
      </c>
      <c r="C63" s="6"/>
      <c r="D63" s="30" t="s">
        <v>86</v>
      </c>
      <c r="E63" s="31"/>
      <c r="F63" s="26">
        <v>54</v>
      </c>
      <c r="G63" s="22">
        <v>0</v>
      </c>
      <c r="H63" s="22">
        <v>0</v>
      </c>
      <c r="I63" s="22">
        <v>0</v>
      </c>
      <c r="J63" s="22">
        <f t="shared" si="6"/>
        <v>0</v>
      </c>
      <c r="K63" s="22">
        <f t="shared" si="0"/>
        <v>0</v>
      </c>
      <c r="L63" s="22">
        <v>0</v>
      </c>
      <c r="M63" s="22">
        <v>0</v>
      </c>
    </row>
    <row r="64" spans="1:13" ht="63" customHeight="1" thickBot="1" x14ac:dyDescent="0.3">
      <c r="A64" s="33"/>
      <c r="B64" s="5">
        <v>8</v>
      </c>
      <c r="C64" s="6"/>
      <c r="D64" s="30" t="s">
        <v>87</v>
      </c>
      <c r="E64" s="31"/>
      <c r="F64" s="26">
        <v>55</v>
      </c>
      <c r="G64" s="22">
        <f>G15/G9</f>
        <v>0.89838926174496658</v>
      </c>
      <c r="H64" s="22">
        <f>H15/H9</f>
        <v>0.98672483221476515</v>
      </c>
      <c r="I64" s="22">
        <v>0</v>
      </c>
      <c r="J64" s="22">
        <f t="shared" si="6"/>
        <v>1.0360610738255034</v>
      </c>
      <c r="K64" s="22">
        <f t="shared" si="0"/>
        <v>1.0878641275167786</v>
      </c>
      <c r="L64" s="22">
        <v>0</v>
      </c>
      <c r="M64" s="22">
        <v>0</v>
      </c>
    </row>
    <row r="65" spans="1:13" ht="15.75" thickBot="1" x14ac:dyDescent="0.3">
      <c r="A65" s="33"/>
      <c r="B65" s="5">
        <v>9</v>
      </c>
      <c r="C65" s="6"/>
      <c r="D65" s="30" t="s">
        <v>88</v>
      </c>
      <c r="E65" s="31"/>
      <c r="F65" s="26">
        <v>56</v>
      </c>
      <c r="G65" s="22">
        <v>0</v>
      </c>
      <c r="H65" s="22">
        <v>0</v>
      </c>
      <c r="I65" s="22">
        <v>0</v>
      </c>
      <c r="J65" s="22">
        <f t="shared" si="6"/>
        <v>0</v>
      </c>
      <c r="K65" s="22">
        <f t="shared" si="0"/>
        <v>0</v>
      </c>
      <c r="L65" s="22">
        <v>0</v>
      </c>
      <c r="M65" s="22">
        <v>0</v>
      </c>
    </row>
    <row r="66" spans="1:13" ht="15.75" thickBot="1" x14ac:dyDescent="0.3">
      <c r="A66" s="34"/>
      <c r="B66" s="5">
        <v>10</v>
      </c>
      <c r="C66" s="6"/>
      <c r="D66" s="30" t="s">
        <v>89</v>
      </c>
      <c r="E66" s="31"/>
      <c r="F66" s="26">
        <v>57</v>
      </c>
      <c r="G66" s="22">
        <v>0</v>
      </c>
      <c r="H66" s="22">
        <v>0</v>
      </c>
      <c r="I66" s="22">
        <v>0</v>
      </c>
      <c r="J66" s="22">
        <f t="shared" si="6"/>
        <v>0</v>
      </c>
      <c r="K66" s="22">
        <f t="shared" si="0"/>
        <v>0</v>
      </c>
      <c r="L66" s="22">
        <v>0</v>
      </c>
      <c r="M66" s="22">
        <v>0</v>
      </c>
    </row>
    <row r="68" spans="1:13" ht="42.75" customHeight="1" x14ac:dyDescent="0.25">
      <c r="A68" s="50" t="s">
        <v>91</v>
      </c>
      <c r="B68" s="50"/>
      <c r="C68" s="50"/>
      <c r="D68" s="50"/>
      <c r="E68" s="50"/>
      <c r="F68" s="50"/>
      <c r="G68" s="50"/>
      <c r="H68" s="50"/>
    </row>
    <row r="69" spans="1:13" ht="15.75" x14ac:dyDescent="0.25">
      <c r="B69" s="14" t="s">
        <v>92</v>
      </c>
      <c r="C69" s="14"/>
      <c r="D69" s="14"/>
    </row>
    <row r="70" spans="1:13" ht="15.75" x14ac:dyDescent="0.25">
      <c r="B70" s="14" t="s">
        <v>93</v>
      </c>
      <c r="C70" s="14"/>
      <c r="D70" s="14"/>
    </row>
  </sheetData>
  <mergeCells count="71">
    <mergeCell ref="K1:M1"/>
    <mergeCell ref="A68:H68"/>
    <mergeCell ref="L5:M5"/>
    <mergeCell ref="A6:C7"/>
    <mergeCell ref="D6:E7"/>
    <mergeCell ref="F6:F7"/>
    <mergeCell ref="G6:G7"/>
    <mergeCell ref="H6:H7"/>
    <mergeCell ref="J6:J7"/>
    <mergeCell ref="K6:K7"/>
    <mergeCell ref="L6:M6"/>
    <mergeCell ref="A10:A14"/>
    <mergeCell ref="D10:E10"/>
    <mergeCell ref="D13:E13"/>
    <mergeCell ref="D14:E14"/>
    <mergeCell ref="A5:C5"/>
    <mergeCell ref="D5:E5"/>
    <mergeCell ref="B8:C8"/>
    <mergeCell ref="D8:E8"/>
    <mergeCell ref="D9:E9"/>
    <mergeCell ref="D15:E15"/>
    <mergeCell ref="A16:A29"/>
    <mergeCell ref="D16:E16"/>
    <mergeCell ref="B17:B27"/>
    <mergeCell ref="D17:E17"/>
    <mergeCell ref="D18:E18"/>
    <mergeCell ref="C19:C26"/>
    <mergeCell ref="D19:E19"/>
    <mergeCell ref="D27:E27"/>
    <mergeCell ref="D28:E28"/>
    <mergeCell ref="D29:E29"/>
    <mergeCell ref="A33:A44"/>
    <mergeCell ref="D33:E33"/>
    <mergeCell ref="D34:E34"/>
    <mergeCell ref="D35:E35"/>
    <mergeCell ref="D36:E36"/>
    <mergeCell ref="D37:E37"/>
    <mergeCell ref="D43:E43"/>
    <mergeCell ref="D40:E40"/>
    <mergeCell ref="D41:E41"/>
    <mergeCell ref="D42:E42"/>
    <mergeCell ref="D51:E51"/>
    <mergeCell ref="D52:E52"/>
    <mergeCell ref="D53:E53"/>
    <mergeCell ref="D55:E55"/>
    <mergeCell ref="D30:E30"/>
    <mergeCell ref="D31:E31"/>
    <mergeCell ref="D32:E32"/>
    <mergeCell ref="D38:E38"/>
    <mergeCell ref="D39:E39"/>
    <mergeCell ref="D46:E46"/>
    <mergeCell ref="D47:E47"/>
    <mergeCell ref="D48:E48"/>
    <mergeCell ref="D49:E49"/>
    <mergeCell ref="D50:E50"/>
    <mergeCell ref="A1:F1"/>
    <mergeCell ref="C3:J3"/>
    <mergeCell ref="D66:E66"/>
    <mergeCell ref="A57:A66"/>
    <mergeCell ref="D57:E57"/>
    <mergeCell ref="D58:E58"/>
    <mergeCell ref="D59:E59"/>
    <mergeCell ref="D60:E60"/>
    <mergeCell ref="D61:E61"/>
    <mergeCell ref="D62:E62"/>
    <mergeCell ref="D63:E63"/>
    <mergeCell ref="D64:E64"/>
    <mergeCell ref="D65:E65"/>
    <mergeCell ref="D56:E56"/>
    <mergeCell ref="D44:E44"/>
    <mergeCell ref="D45:E45"/>
  </mergeCells>
  <pageMargins left="0.7" right="0.7" top="0.75" bottom="0.75" header="0.3" footer="0.3"/>
  <pageSetup scale="82" orientation="landscape" r:id="rId1"/>
  <rowBreaks count="1" manualBreakCount="1">
    <brk id="57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user</cp:lastModifiedBy>
  <cp:lastPrinted>2025-04-09T07:14:25Z</cp:lastPrinted>
  <dcterms:created xsi:type="dcterms:W3CDTF">2019-05-24T08:43:43Z</dcterms:created>
  <dcterms:modified xsi:type="dcterms:W3CDTF">2025-04-09T07:14:32Z</dcterms:modified>
</cp:coreProperties>
</file>